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lyn\Documents\Work\conferences\JINA_IOSS\"/>
    </mc:Choice>
  </mc:AlternateContent>
  <xr:revisionPtr revIDLastSave="0" documentId="13_ncr:1_{9C236D76-024A-4EB9-8522-7E2BDA8F79E4}" xr6:coauthVersionLast="36" xr6:coauthVersionMax="36" xr10:uidLastSave="{00000000-0000-0000-0000-000000000000}"/>
  <bookViews>
    <workbookView xWindow="0" yWindow="0" windowWidth="23040" windowHeight="9072" activeTab="3" xr2:uid="{EE43D87B-0646-4381-8F2F-3F48C2A9A3A8}"/>
  </bookViews>
  <sheets>
    <sheet name="3." sheetId="1" r:id="rId1"/>
    <sheet name="4." sheetId="2" r:id="rId2"/>
    <sheet name="5." sheetId="4" r:id="rId3"/>
    <sheet name="6.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5" l="1"/>
  <c r="E28" i="5"/>
  <c r="E27" i="5"/>
  <c r="E29" i="5"/>
  <c r="H27" i="5"/>
  <c r="H2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I6" i="2"/>
  <c r="B3" i="5"/>
  <c r="B11" i="2"/>
  <c r="B21" i="1" l="1"/>
  <c r="B20" i="1"/>
  <c r="B19" i="1"/>
  <c r="B18" i="1"/>
  <c r="B17" i="1"/>
  <c r="B16" i="1"/>
  <c r="B15" i="1"/>
  <c r="B14" i="1"/>
  <c r="B11" i="1"/>
  <c r="B24" i="1"/>
  <c r="B23" i="1"/>
  <c r="B13" i="1"/>
  <c r="B22" i="1"/>
  <c r="B12" i="1"/>
  <c r="B24" i="5" l="1"/>
  <c r="B25" i="5"/>
  <c r="B23" i="5"/>
  <c r="E23" i="5"/>
  <c r="E25" i="5" l="1"/>
  <c r="H23" i="5" s="1"/>
  <c r="H25" i="5" s="1"/>
</calcChain>
</file>

<file path=xl/sharedStrings.xml><?xml version="1.0" encoding="utf-8"?>
<sst xmlns="http://schemas.openxmlformats.org/spreadsheetml/2006/main" count="111" uniqueCount="102">
  <si>
    <t>x</t>
  </si>
  <si>
    <t>a</t>
  </si>
  <si>
    <t>y</t>
  </si>
  <si>
    <t>b</t>
  </si>
  <si>
    <t>l</t>
  </si>
  <si>
    <t xml:space="preserve">(x|x) = </t>
  </si>
  <si>
    <t xml:space="preserve">(x|a) = </t>
  </si>
  <si>
    <t xml:space="preserve">(a|a) = </t>
  </si>
  <si>
    <t xml:space="preserve">(l|x) = </t>
  </si>
  <si>
    <t>(a|x) =</t>
  </si>
  <si>
    <t xml:space="preserve">(l|a) = </t>
  </si>
  <si>
    <t>dK</t>
  </si>
  <si>
    <t xml:space="preserve">(x|dK) = </t>
  </si>
  <si>
    <t xml:space="preserve">(a|dK) = </t>
  </si>
  <si>
    <t xml:space="preserve">(y|y) = </t>
  </si>
  <si>
    <t xml:space="preserve">(y|b) = </t>
  </si>
  <si>
    <t xml:space="preserve">(b|y) = </t>
  </si>
  <si>
    <t xml:space="preserve">(b|b) = </t>
  </si>
  <si>
    <t>(l|l) =</t>
  </si>
  <si>
    <t xml:space="preserve">(l|dK) = </t>
  </si>
  <si>
    <t>Offset in KE --&gt; offset in x</t>
  </si>
  <si>
    <t>Offset in angle --&gt; offset in x</t>
  </si>
  <si>
    <t>Offset in KE --&gt; offset in angle</t>
  </si>
  <si>
    <t>Offset in x --&gt; opposite offset in angle, see (x|x)</t>
  </si>
  <si>
    <t>Angle magnification: Angle differences are decreased, see (x|x)</t>
  </si>
  <si>
    <t>Magnification = 0.64: X is squished because outer paths stay in magnet longer and inner paths are not bent as much because they sepnd less time in the magnet.</t>
  </si>
  <si>
    <t>Y is not affected by dipole field.</t>
  </si>
  <si>
    <t>But y still depends on incoming angle.</t>
  </si>
  <si>
    <t>B does not depend on incoming y.</t>
  </si>
  <si>
    <t>B is not affected by dipole field</t>
  </si>
  <si>
    <t>INCLUDE 'COSY' ;</t>
  </si>
  <si>
    <t>PROCEDURE RUN ;</t>
  </si>
  <si>
    <t xml:space="preserve"> OV 1 3 1 ; {order 1, phase space dim 3 INCLUDING ENERGY, # of parameters 0}</t>
  </si>
  <si>
    <t xml:space="preserve"> RP 20 21 11 ; {kin. energy, mass 21 amu, charge 11}</t>
  </si>
  <si>
    <t xml:space="preserve"> UM ; {sets maps to unity}</t>
  </si>
  <si>
    <t xml:space="preserve"> </t>
  </si>
  <si>
    <t xml:space="preserve"> SB 0 0.03 0 0.01 0 0 0 0.3 0 0 0 ;</t>
  </si>
  <si>
    <t xml:space="preserve"> ER 1 3 3 1 1 3 1 1 ;</t>
  </si>
  <si>
    <t xml:space="preserve"> PTY 5; </t>
  </si>
  <si>
    <t xml:space="preserve"> BP ; {begins a picture}</t>
  </si>
  <si>
    <t xml:space="preserve"> DL .1; {drift length .1 m}</t>
  </si>
  <si>
    <t xml:space="preserve"> DI 1. 45. .03 0 0 0 0; {parallel face dipole, radius 1.0 m, angle 45 deg, aperture 3 cm}</t>
  </si>
  <si>
    <t xml:space="preserve"> EP ; {ends a picture}</t>
  </si>
  <si>
    <t xml:space="preserve"> PG -1 -2 ; {outputs x,y picture on screen}</t>
  </si>
  <si>
    <t xml:space="preserve"> PM 6 ; {Prints Transfer Matrix on Screen}</t>
  </si>
  <si>
    <t xml:space="preserve"> PM 11 ;{Prints Transfer Matrix to file fort.11}</t>
  </si>
  <si>
    <t>ENDPROCEDURE ;</t>
  </si>
  <si>
    <t>RUN ; END ;</t>
  </si>
  <si>
    <t>Reaction: Al-23 (p,g)</t>
  </si>
  <si>
    <t>MeV</t>
  </si>
  <si>
    <t>Projectile (m1)</t>
  </si>
  <si>
    <t>Target (m2)</t>
  </si>
  <si>
    <t>Ejectile (m3)</t>
  </si>
  <si>
    <t>Recoil (m4)</t>
  </si>
  <si>
    <t>Projectile E</t>
  </si>
  <si>
    <t>kinetic</t>
  </si>
  <si>
    <t>http://skisickness.com/2010/04/relativistic-kinematics-calculator/</t>
  </si>
  <si>
    <t>Ejectile Ex</t>
  </si>
  <si>
    <t>Recoil Ex</t>
  </si>
  <si>
    <t>23Al</t>
  </si>
  <si>
    <t>1H</t>
  </si>
  <si>
    <t>24Si</t>
  </si>
  <si>
    <t>gamma</t>
  </si>
  <si>
    <t>Note: We used DI instead of DP to match a "textbook dipole" rather than a parallel dipole.</t>
  </si>
  <si>
    <t>Problem 3</t>
  </si>
  <si>
    <t>Problem 4</t>
  </si>
  <si>
    <r>
      <t xml:space="preserve">The maximum 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Si energy is 3.463 MeV. The minimum 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 xml:space="preserve">Si energy is 3.343 MeV. The maximum </t>
    </r>
    <r>
      <rPr>
        <vertAlign val="superscript"/>
        <sz val="11"/>
        <color theme="1"/>
        <rFont val="Calibri"/>
        <family val="2"/>
        <scheme val="minor"/>
      </rPr>
      <t>24</t>
    </r>
    <r>
      <rPr>
        <sz val="11"/>
        <color theme="1"/>
        <rFont val="Calibri"/>
        <family val="2"/>
        <scheme val="minor"/>
      </rPr>
      <t>Si angle is 0.5 degrees.</t>
    </r>
  </si>
  <si>
    <r>
      <t xml:space="preserve">The maximum </t>
    </r>
    <r>
      <rPr>
        <i/>
        <sz val="11"/>
        <color theme="1"/>
        <rFont val="Calibri"/>
        <family val="2"/>
        <scheme val="minor"/>
      </rPr>
      <t>γ</t>
    </r>
    <r>
      <rPr>
        <sz val="11"/>
        <color theme="1"/>
        <rFont val="Calibri"/>
        <family val="2"/>
        <scheme val="minor"/>
      </rPr>
      <t xml:space="preserve"> energy is 3.492 MeV. The minimum </t>
    </r>
    <r>
      <rPr>
        <i/>
        <sz val="11"/>
        <color theme="1"/>
        <rFont val="Calibri"/>
        <family val="2"/>
        <scheme val="minor"/>
      </rPr>
      <t>γ</t>
    </r>
    <r>
      <rPr>
        <sz val="11"/>
        <color theme="1"/>
        <rFont val="Calibri"/>
        <family val="2"/>
        <scheme val="minor"/>
      </rPr>
      <t xml:space="preserve"> energy is 3.372 MeV.</t>
    </r>
  </si>
  <si>
    <t>Result:</t>
  </si>
  <si>
    <t>b.</t>
  </si>
  <si>
    <t>a.</t>
  </si>
  <si>
    <t>The maximum angle is about 9 mrad, which fits the angular acceptance of 25 mrad.</t>
  </si>
  <si>
    <t>The energy spread is</t>
  </si>
  <si>
    <t>Problem 5</t>
  </si>
  <si>
    <t>https://journals.aps.org/prl/abstract/10.1103/PhysRevLett.79.3845</t>
  </si>
  <si>
    <t>Problem 6</t>
  </si>
  <si>
    <t>Quadrupole Gradient
(Flux density at pole tip)</t>
  </si>
  <si>
    <t>x_max
(VMAX(RAY(1))</t>
  </si>
  <si>
    <t xml:space="preserve">L = </t>
  </si>
  <si>
    <t>m</t>
  </si>
  <si>
    <t>Gradient
(divide by aperture)</t>
  </si>
  <si>
    <t>a =</t>
  </si>
  <si>
    <t xml:space="preserve">b = </t>
  </si>
  <si>
    <t xml:space="preserve">c = </t>
  </si>
  <si>
    <t xml:space="preserve">a = </t>
  </si>
  <si>
    <t>±</t>
  </si>
  <si>
    <t>&lt;-- This is where a resonance is</t>
  </si>
  <si>
    <r>
      <t xml:space="preserve">"This reaction is of considerable interest, since it might lead to a decrease of the </t>
    </r>
    <r>
      <rPr>
        <vertAlign val="superscript"/>
        <sz val="7.75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 xml:space="preserve">Na production in nova explosions, and solve the discrepancy between the </t>
    </r>
    <r>
      <rPr>
        <vertAlign val="superscript"/>
        <sz val="7.75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>Na yield predictions of nova models and recent COMPTEL observations."</t>
    </r>
  </si>
  <si>
    <t>This fits in SECAR's energy acceptance of 3.1%.</t>
  </si>
  <si>
    <t>Fit Coefficients</t>
  </si>
  <si>
    <r>
      <t>(x_max)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</si>
  <si>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ab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+c =   </t>
    </r>
  </si>
  <si>
    <t>ratio =</t>
  </si>
  <si>
    <t>-2ab =</t>
  </si>
  <si>
    <r>
      <t>e</t>
    </r>
    <r>
      <rPr>
        <b/>
        <vertAlign val="subscript"/>
        <sz val="11"/>
        <color rgb="FFFA7D00"/>
        <rFont val="Calibri"/>
        <family val="2"/>
        <scheme val="minor"/>
      </rPr>
      <t>cosy</t>
    </r>
    <r>
      <rPr>
        <b/>
        <sz val="11"/>
        <color rgb="FFFA7D00"/>
        <rFont val="Calibri"/>
        <family val="2"/>
        <scheme val="minor"/>
      </rPr>
      <t xml:space="preserve"> = </t>
    </r>
  </si>
  <si>
    <r>
      <t>e</t>
    </r>
    <r>
      <rPr>
        <b/>
        <vertAlign val="subscript"/>
        <sz val="11"/>
        <color rgb="FFFA7D00"/>
        <rFont val="Calibri"/>
        <family val="2"/>
        <scheme val="minor"/>
      </rPr>
      <t>th</t>
    </r>
    <r>
      <rPr>
        <b/>
        <sz val="11"/>
        <color rgb="FFFA7D00"/>
        <rFont val="Calibri"/>
        <family val="2"/>
        <scheme val="minor"/>
      </rPr>
      <t xml:space="preserve"> =  </t>
    </r>
  </si>
  <si>
    <r>
      <t xml:space="preserve">From H. Schatz </t>
    </r>
    <r>
      <rPr>
        <i/>
        <sz val="11"/>
        <color theme="1"/>
        <rFont val="Calibri"/>
        <family val="2"/>
        <scheme val="minor"/>
      </rPr>
      <t>et al.</t>
    </r>
    <r>
      <rPr>
        <sz val="11"/>
        <color theme="1"/>
        <rFont val="Calibri"/>
        <family val="2"/>
        <scheme val="minor"/>
      </rPr>
      <t xml:space="preserve"> Phys. Rev. Lett. 79, 3845 – Published 17 November 1997</t>
    </r>
  </si>
  <si>
    <t>Code:</t>
  </si>
  <si>
    <r>
      <t>e</t>
    </r>
    <r>
      <rPr>
        <b/>
        <vertAlign val="subscript"/>
        <sz val="11"/>
        <color rgb="FFFA7D00"/>
        <rFont val="Calibri"/>
        <family val="2"/>
        <scheme val="minor"/>
      </rPr>
      <t>cosy</t>
    </r>
    <r>
      <rPr>
        <b/>
        <sz val="11"/>
        <color rgb="FFFA7D00"/>
        <rFont val="Calibri"/>
        <family val="2"/>
        <scheme val="minor"/>
      </rPr>
      <t xml:space="preserve"> =</t>
    </r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</si>
  <si>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</si>
  <si>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=</t>
    </r>
  </si>
  <si>
    <r>
      <rPr>
        <sz val="11"/>
        <color theme="1"/>
        <rFont val="Calibri"/>
        <family val="2"/>
      </rPr>
      <t>σ</t>
    </r>
    <r>
      <rPr>
        <vertAlign val="subscript"/>
        <sz val="11"/>
        <color theme="1"/>
        <rFont val="Calibri"/>
        <family val="2"/>
        <scheme val="minor"/>
      </rPr>
      <t>22</t>
    </r>
    <r>
      <rPr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</si>
</sst>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7.7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Alignment="1">
      <alignment horizontal="left" vertical="center" indent="1"/>
    </xf>
    <xf numFmtId="0" fontId="1" fillId="0" borderId="0" xfId="0" applyFont="1"/>
    <xf numFmtId="10" fontId="0" fillId="0" borderId="0" xfId="1" applyNumberFormat="1" applyFont="1" applyAlignment="1">
      <alignment horizontal="left"/>
    </xf>
    <xf numFmtId="0" fontId="7" fillId="0" borderId="0" xfId="4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5" fillId="2" borderId="2" xfId="3" applyAlignment="1">
      <alignment horizontal="right"/>
    </xf>
    <xf numFmtId="11" fontId="5" fillId="2" borderId="2" xfId="3" applyNumberForma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2" applyAlignment="1">
      <alignment horizontal="left"/>
    </xf>
    <xf numFmtId="0" fontId="4" fillId="0" borderId="1" xfId="2"/>
    <xf numFmtId="11" fontId="5" fillId="2" borderId="4" xfId="3" applyNumberFormat="1" applyBorder="1"/>
    <xf numFmtId="0" fontId="5" fillId="2" borderId="3" xfId="3" applyBorder="1" applyAlignment="1">
      <alignment horizontal="right"/>
    </xf>
    <xf numFmtId="2" fontId="5" fillId="2" borderId="4" xfId="3" applyNumberFormat="1" applyBorder="1"/>
    <xf numFmtId="11" fontId="0" fillId="0" borderId="0" xfId="0" applyNumberFormat="1" applyAlignment="1">
      <alignment horizontal="right"/>
    </xf>
  </cellXfs>
  <cellStyles count="5">
    <cellStyle name="Calculation" xfId="3" builtinId="22"/>
    <cellStyle name="Heading 1" xfId="2" builtinId="16"/>
    <cellStyle name="Hyperlink" xfId="4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31141836935454836"/>
                  <c:y val="-0.1226265030824635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'6.'!$B$5:$B$20</c:f>
              <c:numCache>
                <c:formatCode>0.000</c:formatCode>
                <c:ptCount val="16"/>
                <c:pt idx="0">
                  <c:v>-0.76923076923076927</c:v>
                </c:pt>
                <c:pt idx="1">
                  <c:v>-0.69230769230769229</c:v>
                </c:pt>
                <c:pt idx="2">
                  <c:v>-0.61538461538461542</c:v>
                </c:pt>
                <c:pt idx="3">
                  <c:v>-0.53846153846153855</c:v>
                </c:pt>
                <c:pt idx="4">
                  <c:v>-0.46153846153846151</c:v>
                </c:pt>
                <c:pt idx="5">
                  <c:v>-0.38461538461538464</c:v>
                </c:pt>
                <c:pt idx="6">
                  <c:v>-0.30769230769230688</c:v>
                </c:pt>
                <c:pt idx="7">
                  <c:v>-0.23076923076922998</c:v>
                </c:pt>
                <c:pt idx="8">
                  <c:v>-0.15384615384615308</c:v>
                </c:pt>
                <c:pt idx="9">
                  <c:v>-7.6923076923076233E-2</c:v>
                </c:pt>
                <c:pt idx="10">
                  <c:v>7.6923076923076919E-3</c:v>
                </c:pt>
                <c:pt idx="11">
                  <c:v>7.6923076923076927E-2</c:v>
                </c:pt>
                <c:pt idx="12">
                  <c:v>0.15384615384615385</c:v>
                </c:pt>
                <c:pt idx="13">
                  <c:v>0.23076923076923075</c:v>
                </c:pt>
                <c:pt idx="14">
                  <c:v>0.30769230769230771</c:v>
                </c:pt>
                <c:pt idx="15">
                  <c:v>0.38461538461538464</c:v>
                </c:pt>
              </c:numCache>
            </c:numRef>
          </c:xVal>
          <c:yVal>
            <c:numRef>
              <c:f>'6.'!$D$5:$D$20</c:f>
              <c:numCache>
                <c:formatCode>0.00E+00</c:formatCode>
                <c:ptCount val="16"/>
                <c:pt idx="0">
                  <c:v>2.4206726205600935E-5</c:v>
                </c:pt>
                <c:pt idx="1">
                  <c:v>1.8073490070112517E-5</c:v>
                </c:pt>
                <c:pt idx="2">
                  <c:v>1.2860544878078879E-5</c:v>
                </c:pt>
                <c:pt idx="3">
                  <c:v>8.5534024197141349E-6</c:v>
                </c:pt>
                <c:pt idx="4">
                  <c:v>5.1377896283966336E-6</c:v>
                </c:pt>
                <c:pt idx="5">
                  <c:v>2.5994882224186326E-6</c:v>
                </c:pt>
                <c:pt idx="6">
                  <c:v>9.2444641635668559E-7</c:v>
                </c:pt>
                <c:pt idx="7">
                  <c:v>3.8925026724112289E-7</c:v>
                </c:pt>
                <c:pt idx="8">
                  <c:v>8.267938893356704E-7</c:v>
                </c:pt>
                <c:pt idx="9">
                  <c:v>1.4234198923917211E-6</c:v>
                </c:pt>
                <c:pt idx="10">
                  <c:v>2.7882401064574396E-6</c:v>
                </c:pt>
                <c:pt idx="11">
                  <c:v>5.0152241318051957E-6</c:v>
                </c:pt>
                <c:pt idx="12">
                  <c:v>8.2317643953749741E-6</c:v>
                </c:pt>
                <c:pt idx="13">
                  <c:v>1.2216885828044321E-5</c:v>
                </c:pt>
                <c:pt idx="14">
                  <c:v>1.6957369326116202E-5</c:v>
                </c:pt>
                <c:pt idx="15">
                  <c:v>2.2440360585973924E-5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42-414F-94B5-E4AAF4C19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632544"/>
        <c:axId val="409637792"/>
      </c:scatterChart>
      <c:valAx>
        <c:axId val="409632544"/>
        <c:scaling>
          <c:orientation val="minMax"/>
        </c:scaling>
        <c:delete val="0"/>
        <c:axPos val="b"/>
        <c:numFmt formatCode="0.00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37792"/>
        <c:crosses val="autoZero"/>
        <c:crossBetween val="midCat"/>
      </c:valAx>
      <c:valAx>
        <c:axId val="409637792"/>
        <c:scaling>
          <c:orientation val="minMax"/>
        </c:scaling>
        <c:delete val="0"/>
        <c:axPos val="l"/>
        <c:numFmt formatCode="0.0E+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6325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26</xdr:row>
      <xdr:rowOff>175261</xdr:rowOff>
    </xdr:from>
    <xdr:to>
      <xdr:col>12</xdr:col>
      <xdr:colOff>99060</xdr:colOff>
      <xdr:row>39</xdr:row>
      <xdr:rowOff>12073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23B44E-7B85-4F23-8524-283BE872E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1" y="4747261"/>
          <a:ext cx="2537459" cy="22142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39</xdr:row>
      <xdr:rowOff>0</xdr:rowOff>
    </xdr:from>
    <xdr:to>
      <xdr:col>12</xdr:col>
      <xdr:colOff>134797</xdr:colOff>
      <xdr:row>50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DFA92F-FAEB-48D3-9917-A15ED02A7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1" y="6949440"/>
          <a:ext cx="2573196" cy="2164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17</xdr:row>
      <xdr:rowOff>1</xdr:rowOff>
    </xdr:from>
    <xdr:to>
      <xdr:col>8</xdr:col>
      <xdr:colOff>458761</xdr:colOff>
      <xdr:row>36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21DC4D-8ACC-45E3-8C17-AA48E841A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948941"/>
          <a:ext cx="5198400" cy="34747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3</xdr:row>
      <xdr:rowOff>7620</xdr:rowOff>
    </xdr:from>
    <xdr:to>
      <xdr:col>12</xdr:col>
      <xdr:colOff>0</xdr:colOff>
      <xdr:row>19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189290-AA06-4AD5-81B5-0610DCE80B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journals.aps.org/prl/abstract/10.1103/PhysRevLett.79.384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5FC3-DBCD-4C0D-8420-63359FC5B177}">
  <dimension ref="A1:F54"/>
  <sheetViews>
    <sheetView workbookViewId="0">
      <selection activeCell="A2" sqref="A2"/>
    </sheetView>
  </sheetViews>
  <sheetFormatPr defaultRowHeight="14.4" x14ac:dyDescent="0.3"/>
  <sheetData>
    <row r="1" spans="1:6" s="18" customFormat="1" ht="20.399999999999999" thickBot="1" x14ac:dyDescent="0.45">
      <c r="A1" s="18" t="s">
        <v>64</v>
      </c>
    </row>
    <row r="2" spans="1:6" ht="15" thickTop="1" x14ac:dyDescent="0.3"/>
    <row r="3" spans="1:6" x14ac:dyDescent="0.3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4"/>
    </row>
    <row r="4" spans="1:6" x14ac:dyDescent="0.3">
      <c r="A4" s="1">
        <v>0.63639610000000002</v>
      </c>
      <c r="B4" s="1">
        <v>-0.70710680000000004</v>
      </c>
      <c r="C4" s="1">
        <v>0</v>
      </c>
      <c r="D4" s="1">
        <v>0</v>
      </c>
      <c r="E4" s="1">
        <v>-0.35373399999999999</v>
      </c>
      <c r="F4" s="4" t="s">
        <v>0</v>
      </c>
    </row>
    <row r="5" spans="1:6" x14ac:dyDescent="0.3">
      <c r="A5" s="1">
        <v>0.84145709999999996</v>
      </c>
      <c r="B5" s="1">
        <v>0.63639610000000002</v>
      </c>
      <c r="C5" s="1">
        <v>0</v>
      </c>
      <c r="D5" s="1">
        <v>0</v>
      </c>
      <c r="E5" s="1">
        <v>-0.1818948</v>
      </c>
      <c r="F5" s="4" t="s">
        <v>1</v>
      </c>
    </row>
    <row r="6" spans="1:6" x14ac:dyDescent="0.3">
      <c r="A6" s="1">
        <v>0</v>
      </c>
      <c r="B6" s="1">
        <v>0</v>
      </c>
      <c r="C6" s="1">
        <v>1</v>
      </c>
      <c r="D6" s="1">
        <v>0</v>
      </c>
      <c r="E6" s="1">
        <v>0</v>
      </c>
      <c r="F6" s="4" t="s">
        <v>2</v>
      </c>
    </row>
    <row r="7" spans="1:6" x14ac:dyDescent="0.3">
      <c r="A7" s="1">
        <v>0</v>
      </c>
      <c r="B7" s="1">
        <v>0</v>
      </c>
      <c r="C7" s="1">
        <v>0.9853982</v>
      </c>
      <c r="D7" s="1">
        <v>1</v>
      </c>
      <c r="E7" s="1">
        <v>0</v>
      </c>
      <c r="F7" s="4" t="s">
        <v>3</v>
      </c>
    </row>
    <row r="8" spans="1:6" x14ac:dyDescent="0.3">
      <c r="A8" s="1">
        <v>0</v>
      </c>
      <c r="B8" s="1">
        <v>0</v>
      </c>
      <c r="C8" s="1">
        <v>0</v>
      </c>
      <c r="D8" s="1">
        <v>0</v>
      </c>
      <c r="E8" s="1">
        <v>1</v>
      </c>
      <c r="F8" s="4" t="s">
        <v>4</v>
      </c>
    </row>
    <row r="9" spans="1:6" x14ac:dyDescent="0.3">
      <c r="A9" s="1">
        <v>0.1818948</v>
      </c>
      <c r="B9" s="1">
        <v>0.35373399999999999</v>
      </c>
      <c r="C9" s="1">
        <v>0</v>
      </c>
      <c r="D9" s="1">
        <v>0</v>
      </c>
      <c r="E9" s="1">
        <v>0.22650500000000001</v>
      </c>
      <c r="F9" s="4" t="s">
        <v>11</v>
      </c>
    </row>
    <row r="11" spans="1:6" x14ac:dyDescent="0.3">
      <c r="A11" t="s">
        <v>5</v>
      </c>
      <c r="B11" s="2">
        <f>A4</f>
        <v>0.63639610000000002</v>
      </c>
      <c r="D11" t="s">
        <v>25</v>
      </c>
    </row>
    <row r="12" spans="1:6" x14ac:dyDescent="0.3">
      <c r="A12" t="s">
        <v>6</v>
      </c>
      <c r="B12" s="2">
        <f>A5</f>
        <v>0.84145709999999996</v>
      </c>
      <c r="D12" t="s">
        <v>21</v>
      </c>
    </row>
    <row r="13" spans="1:6" x14ac:dyDescent="0.3">
      <c r="A13" t="s">
        <v>12</v>
      </c>
      <c r="B13" s="2">
        <f>A9</f>
        <v>0.1818948</v>
      </c>
      <c r="D13" t="s">
        <v>20</v>
      </c>
    </row>
    <row r="14" spans="1:6" x14ac:dyDescent="0.3">
      <c r="A14" t="s">
        <v>9</v>
      </c>
      <c r="B14" s="2">
        <f>B4</f>
        <v>-0.70710680000000004</v>
      </c>
      <c r="D14" t="s">
        <v>23</v>
      </c>
    </row>
    <row r="15" spans="1:6" x14ac:dyDescent="0.3">
      <c r="A15" t="s">
        <v>7</v>
      </c>
      <c r="B15" s="2">
        <f>B5</f>
        <v>0.63639610000000002</v>
      </c>
      <c r="D15" t="s">
        <v>24</v>
      </c>
    </row>
    <row r="16" spans="1:6" x14ac:dyDescent="0.3">
      <c r="A16" t="s">
        <v>13</v>
      </c>
      <c r="B16" s="2">
        <f>B9</f>
        <v>0.35373399999999999</v>
      </c>
      <c r="D16" t="s">
        <v>22</v>
      </c>
    </row>
    <row r="17" spans="1:4" x14ac:dyDescent="0.3">
      <c r="A17" t="s">
        <v>14</v>
      </c>
      <c r="B17" s="2">
        <f>C6</f>
        <v>1</v>
      </c>
      <c r="D17" t="s">
        <v>26</v>
      </c>
    </row>
    <row r="18" spans="1:4" x14ac:dyDescent="0.3">
      <c r="A18" t="s">
        <v>15</v>
      </c>
      <c r="B18" s="2">
        <f>C7</f>
        <v>0.9853982</v>
      </c>
      <c r="D18" t="s">
        <v>27</v>
      </c>
    </row>
    <row r="19" spans="1:4" x14ac:dyDescent="0.3">
      <c r="A19" t="s">
        <v>16</v>
      </c>
      <c r="B19" s="2">
        <f>D6</f>
        <v>0</v>
      </c>
      <c r="D19" t="s">
        <v>28</v>
      </c>
    </row>
    <row r="20" spans="1:4" x14ac:dyDescent="0.3">
      <c r="A20" t="s">
        <v>17</v>
      </c>
      <c r="B20" s="2">
        <f>D7</f>
        <v>1</v>
      </c>
      <c r="D20" t="s">
        <v>29</v>
      </c>
    </row>
    <row r="21" spans="1:4" x14ac:dyDescent="0.3">
      <c r="A21" t="s">
        <v>8</v>
      </c>
      <c r="B21" s="2">
        <f>E4</f>
        <v>-0.35373399999999999</v>
      </c>
    </row>
    <row r="22" spans="1:4" x14ac:dyDescent="0.3">
      <c r="A22" t="s">
        <v>10</v>
      </c>
      <c r="B22" s="2">
        <f>E5</f>
        <v>-0.1818948</v>
      </c>
    </row>
    <row r="23" spans="1:4" x14ac:dyDescent="0.3">
      <c r="A23" t="s">
        <v>18</v>
      </c>
      <c r="B23" s="2">
        <f>E8</f>
        <v>1</v>
      </c>
    </row>
    <row r="24" spans="1:4" x14ac:dyDescent="0.3">
      <c r="A24" t="s">
        <v>19</v>
      </c>
      <c r="B24" s="2">
        <f>E9</f>
        <v>0.22650500000000001</v>
      </c>
    </row>
    <row r="27" spans="1:4" x14ac:dyDescent="0.3">
      <c r="A27" s="4" t="s">
        <v>97</v>
      </c>
    </row>
    <row r="28" spans="1:4" x14ac:dyDescent="0.3">
      <c r="A28" t="s">
        <v>30</v>
      </c>
    </row>
    <row r="29" spans="1:4" x14ac:dyDescent="0.3">
      <c r="A29" t="s">
        <v>31</v>
      </c>
    </row>
    <row r="30" spans="1:4" x14ac:dyDescent="0.3">
      <c r="A30" t="s">
        <v>32</v>
      </c>
    </row>
    <row r="31" spans="1:4" x14ac:dyDescent="0.3">
      <c r="A31" t="s">
        <v>33</v>
      </c>
    </row>
    <row r="32" spans="1:4" x14ac:dyDescent="0.3">
      <c r="A32" t="s">
        <v>34</v>
      </c>
    </row>
    <row r="33" spans="1:1" x14ac:dyDescent="0.3">
      <c r="A33" t="s">
        <v>35</v>
      </c>
    </row>
    <row r="34" spans="1:1" x14ac:dyDescent="0.3">
      <c r="A34" t="s">
        <v>36</v>
      </c>
    </row>
    <row r="35" spans="1:1" x14ac:dyDescent="0.3">
      <c r="A35" t="s">
        <v>37</v>
      </c>
    </row>
    <row r="37" spans="1:1" x14ac:dyDescent="0.3">
      <c r="A37" t="s">
        <v>38</v>
      </c>
    </row>
    <row r="38" spans="1:1" x14ac:dyDescent="0.3">
      <c r="A38" t="s">
        <v>39</v>
      </c>
    </row>
    <row r="40" spans="1:1" x14ac:dyDescent="0.3">
      <c r="A40" t="s">
        <v>40</v>
      </c>
    </row>
    <row r="41" spans="1:1" x14ac:dyDescent="0.3">
      <c r="A41" t="s">
        <v>41</v>
      </c>
    </row>
    <row r="42" spans="1:1" x14ac:dyDescent="0.3">
      <c r="A42" t="s">
        <v>40</v>
      </c>
    </row>
    <row r="43" spans="1:1" x14ac:dyDescent="0.3">
      <c r="A43" t="s">
        <v>35</v>
      </c>
    </row>
    <row r="44" spans="1:1" x14ac:dyDescent="0.3">
      <c r="A44" t="s">
        <v>42</v>
      </c>
    </row>
    <row r="45" spans="1:1" x14ac:dyDescent="0.3">
      <c r="A45" t="s">
        <v>43</v>
      </c>
    </row>
    <row r="47" spans="1:1" x14ac:dyDescent="0.3">
      <c r="A47" t="s">
        <v>44</v>
      </c>
    </row>
    <row r="48" spans="1:1" x14ac:dyDescent="0.3">
      <c r="A48" t="s">
        <v>45</v>
      </c>
    </row>
    <row r="50" spans="1:1" x14ac:dyDescent="0.3">
      <c r="A50" t="s">
        <v>46</v>
      </c>
    </row>
    <row r="51" spans="1:1" x14ac:dyDescent="0.3">
      <c r="A51" t="s">
        <v>47</v>
      </c>
    </row>
    <row r="54" spans="1:1" x14ac:dyDescent="0.3">
      <c r="A54" t="s">
        <v>63</v>
      </c>
    </row>
  </sheetData>
  <mergeCells count="1">
    <mergeCell ref="A1:XFD1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0990B-1A66-4136-A69F-044288A12C75}">
  <dimension ref="A1:I16"/>
  <sheetViews>
    <sheetView workbookViewId="0">
      <selection activeCell="A2" sqref="A2"/>
    </sheetView>
  </sheetViews>
  <sheetFormatPr defaultRowHeight="14.4" x14ac:dyDescent="0.3"/>
  <cols>
    <col min="1" max="1" width="13.21875" customWidth="1"/>
    <col min="8" max="8" width="2.5546875" bestFit="1" customWidth="1"/>
    <col min="9" max="9" width="75.5546875" bestFit="1" customWidth="1"/>
  </cols>
  <sheetData>
    <row r="1" spans="1:9" s="19" customFormat="1" ht="20.399999999999999" thickBot="1" x14ac:dyDescent="0.45">
      <c r="A1" s="19" t="s">
        <v>65</v>
      </c>
    </row>
    <row r="2" spans="1:9" ht="15" thickTop="1" x14ac:dyDescent="0.3">
      <c r="A2" s="4"/>
    </row>
    <row r="3" spans="1:9" x14ac:dyDescent="0.3">
      <c r="A3" t="s">
        <v>48</v>
      </c>
      <c r="H3" s="16" t="s">
        <v>68</v>
      </c>
      <c r="I3" s="16"/>
    </row>
    <row r="4" spans="1:9" x14ac:dyDescent="0.3">
      <c r="A4" t="s">
        <v>56</v>
      </c>
      <c r="H4" t="s">
        <v>70</v>
      </c>
      <c r="I4" t="s">
        <v>71</v>
      </c>
    </row>
    <row r="5" spans="1:9" x14ac:dyDescent="0.3">
      <c r="H5" t="s">
        <v>69</v>
      </c>
      <c r="I5" t="s">
        <v>72</v>
      </c>
    </row>
    <row r="6" spans="1:9" x14ac:dyDescent="0.3">
      <c r="A6" t="s">
        <v>50</v>
      </c>
      <c r="B6" t="s">
        <v>59</v>
      </c>
      <c r="H6" s="7" t="s">
        <v>85</v>
      </c>
      <c r="I6" s="5">
        <f>(3.463-3.343)/(0.5*(3.463+3.343))/2</f>
        <v>1.7631501616220999E-2</v>
      </c>
    </row>
    <row r="7" spans="1:9" x14ac:dyDescent="0.3">
      <c r="A7" t="s">
        <v>51</v>
      </c>
      <c r="B7" t="s">
        <v>60</v>
      </c>
      <c r="I7" t="s">
        <v>88</v>
      </c>
    </row>
    <row r="8" spans="1:9" x14ac:dyDescent="0.3">
      <c r="A8" t="s">
        <v>52</v>
      </c>
      <c r="B8" t="s">
        <v>61</v>
      </c>
    </row>
    <row r="9" spans="1:9" x14ac:dyDescent="0.3">
      <c r="A9" t="s">
        <v>53</v>
      </c>
      <c r="B9" t="s">
        <v>62</v>
      </c>
    </row>
    <row r="11" spans="1:9" x14ac:dyDescent="0.3">
      <c r="A11" t="s">
        <v>54</v>
      </c>
      <c r="B11">
        <f>(3.441-3.293)*24/23*23</f>
        <v>3.5519999999999929</v>
      </c>
      <c r="C11" t="s">
        <v>49</v>
      </c>
      <c r="D11" t="s">
        <v>55</v>
      </c>
      <c r="E11" t="s">
        <v>86</v>
      </c>
    </row>
    <row r="12" spans="1:9" x14ac:dyDescent="0.3">
      <c r="A12" t="s">
        <v>57</v>
      </c>
      <c r="B12">
        <v>0</v>
      </c>
      <c r="C12" t="s">
        <v>49</v>
      </c>
    </row>
    <row r="13" spans="1:9" x14ac:dyDescent="0.3">
      <c r="A13" t="s">
        <v>58</v>
      </c>
      <c r="B13">
        <v>0</v>
      </c>
      <c r="C13" t="s">
        <v>49</v>
      </c>
    </row>
    <row r="15" spans="1:9" ht="16.2" x14ac:dyDescent="0.3">
      <c r="A15" s="3" t="s">
        <v>66</v>
      </c>
    </row>
    <row r="16" spans="1:9" x14ac:dyDescent="0.3">
      <c r="A16" s="3" t="s">
        <v>67</v>
      </c>
    </row>
  </sheetData>
  <mergeCells count="2">
    <mergeCell ref="H3:I3"/>
    <mergeCell ref="A1:XF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7F943-8D86-4FD3-BD0C-9626952AE684}">
  <dimension ref="A1:A5"/>
  <sheetViews>
    <sheetView workbookViewId="0">
      <selection activeCell="A2" sqref="A2"/>
    </sheetView>
  </sheetViews>
  <sheetFormatPr defaultRowHeight="14.4" x14ac:dyDescent="0.3"/>
  <sheetData>
    <row r="1" spans="1:1" s="19" customFormat="1" ht="20.399999999999999" thickBot="1" x14ac:dyDescent="0.45">
      <c r="A1" s="19" t="s">
        <v>73</v>
      </c>
    </row>
    <row r="2" spans="1:1" ht="15" thickTop="1" x14ac:dyDescent="0.3"/>
    <row r="3" spans="1:1" x14ac:dyDescent="0.3">
      <c r="A3" t="s">
        <v>96</v>
      </c>
    </row>
    <row r="4" spans="1:1" x14ac:dyDescent="0.3">
      <c r="A4" s="6" t="s">
        <v>74</v>
      </c>
    </row>
    <row r="5" spans="1:1" x14ac:dyDescent="0.3">
      <c r="A5" t="s">
        <v>87</v>
      </c>
    </row>
  </sheetData>
  <mergeCells count="1">
    <mergeCell ref="A1:XFD1"/>
  </mergeCells>
  <hyperlinks>
    <hyperlink ref="A4" r:id="rId1" xr:uid="{597DC86F-78E0-4644-BFA7-5AB05C803964}"/>
  </hyperlinks>
  <pageMargins left="0.7" right="0.7" top="0.75" bottom="0.75" header="0.3" footer="0.3"/>
  <pageSetup orientation="portrait" horizontalDpi="4294967295" verticalDpi="4294967295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65A1-6CA8-4A59-A046-9408BCDA6A15}">
  <dimension ref="A1:H36"/>
  <sheetViews>
    <sheetView tabSelected="1" topLeftCell="A3" workbookViewId="0">
      <selection activeCell="F29" sqref="F29"/>
    </sheetView>
  </sheetViews>
  <sheetFormatPr defaultRowHeight="14.4" x14ac:dyDescent="0.3"/>
  <cols>
    <col min="1" max="1" width="21.44140625" bestFit="1" customWidth="1"/>
    <col min="2" max="2" width="17.88671875" bestFit="1" customWidth="1"/>
    <col min="3" max="3" width="14.109375" bestFit="1" customWidth="1"/>
    <col min="4" max="4" width="8.44140625" bestFit="1" customWidth="1"/>
    <col min="6" max="6" width="12" bestFit="1" customWidth="1"/>
    <col min="8" max="8" width="8.21875" bestFit="1" customWidth="1"/>
  </cols>
  <sheetData>
    <row r="1" spans="1:4" s="19" customFormat="1" ht="20.399999999999999" thickBot="1" x14ac:dyDescent="0.45">
      <c r="A1" s="19" t="s">
        <v>75</v>
      </c>
    </row>
    <row r="2" spans="1:4" ht="15" thickTop="1" x14ac:dyDescent="0.3">
      <c r="A2" s="4"/>
    </row>
    <row r="3" spans="1:4" x14ac:dyDescent="0.3">
      <c r="A3" s="12" t="s">
        <v>78</v>
      </c>
      <c r="B3">
        <f>0.3401/2+0.5+2.365+0.5+0.26+0.28+0.26+1.75</f>
        <v>6.0850499999999998</v>
      </c>
      <c r="C3" t="s">
        <v>79</v>
      </c>
    </row>
    <row r="4" spans="1:4" ht="28.8" x14ac:dyDescent="0.3">
      <c r="A4" s="8" t="s">
        <v>76</v>
      </c>
      <c r="B4" s="8" t="s">
        <v>80</v>
      </c>
      <c r="C4" s="8" t="s">
        <v>77</v>
      </c>
      <c r="D4" s="8" t="s">
        <v>90</v>
      </c>
    </row>
    <row r="5" spans="1:4" x14ac:dyDescent="0.3">
      <c r="A5" s="9">
        <v>-0.1</v>
      </c>
      <c r="B5" s="10">
        <f>A5/0.13</f>
        <v>-0.76923076923076927</v>
      </c>
      <c r="C5" s="11">
        <v>4.9200331508640199E-3</v>
      </c>
      <c r="D5" s="11">
        <f>C5^2</f>
        <v>2.4206726205600935E-5</v>
      </c>
    </row>
    <row r="6" spans="1:4" x14ac:dyDescent="0.3">
      <c r="A6" s="9">
        <v>-0.09</v>
      </c>
      <c r="B6" s="10">
        <f>A6/0.13</f>
        <v>-0.69230769230769229</v>
      </c>
      <c r="C6" s="11">
        <v>4.2512927528120803E-3</v>
      </c>
      <c r="D6" s="11">
        <f>C6^2</f>
        <v>1.8073490070112517E-5</v>
      </c>
    </row>
    <row r="7" spans="1:4" x14ac:dyDescent="0.3">
      <c r="A7" s="9">
        <v>-0.08</v>
      </c>
      <c r="B7" s="10">
        <f>A7/0.13</f>
        <v>-0.61538461538461542</v>
      </c>
      <c r="C7" s="11">
        <v>3.5861601857807299E-3</v>
      </c>
      <c r="D7" s="11">
        <f>C7^2</f>
        <v>1.2860544878078879E-5</v>
      </c>
    </row>
    <row r="8" spans="1:4" x14ac:dyDescent="0.3">
      <c r="A8" s="9">
        <v>-7.0000000000000007E-2</v>
      </c>
      <c r="B8" s="10">
        <f>A8/0.13</f>
        <v>-0.53846153846153855</v>
      </c>
      <c r="C8" s="11">
        <v>2.9246200470683598E-3</v>
      </c>
      <c r="D8" s="11">
        <f>C8^2</f>
        <v>8.5534024197141349E-6</v>
      </c>
    </row>
    <row r="9" spans="1:4" x14ac:dyDescent="0.3">
      <c r="A9" s="9">
        <v>-0.06</v>
      </c>
      <c r="B9" s="10">
        <f>A9/0.13</f>
        <v>-0.46153846153846151</v>
      </c>
      <c r="C9" s="11">
        <v>2.2666692807722598E-3</v>
      </c>
      <c r="D9" s="11">
        <f>C9^2</f>
        <v>5.1377896283966336E-6</v>
      </c>
    </row>
    <row r="10" spans="1:4" x14ac:dyDescent="0.3">
      <c r="A10" s="9">
        <v>-0.05</v>
      </c>
      <c r="B10" s="10">
        <f>A10/0.13</f>
        <v>-0.38461538461538464</v>
      </c>
      <c r="C10" s="11">
        <v>1.6122928463584501E-3</v>
      </c>
      <c r="D10" s="11">
        <f>C10^2</f>
        <v>2.5994882224186326E-6</v>
      </c>
    </row>
    <row r="11" spans="1:4" x14ac:dyDescent="0.3">
      <c r="A11" s="9">
        <v>-3.9999999999999897E-2</v>
      </c>
      <c r="B11" s="10">
        <f>A11/0.13</f>
        <v>-0.30769230769230688</v>
      </c>
      <c r="C11" s="11">
        <v>9.6148136557953402E-4</v>
      </c>
      <c r="D11" s="11">
        <f>C11^2</f>
        <v>9.2444641635668559E-7</v>
      </c>
    </row>
    <row r="12" spans="1:4" x14ac:dyDescent="0.3">
      <c r="A12" s="9">
        <v>-2.9999999999999898E-2</v>
      </c>
      <c r="B12" s="10">
        <f>A12/0.13</f>
        <v>-0.23076923076922998</v>
      </c>
      <c r="C12" s="11">
        <v>6.2389924446269599E-4</v>
      </c>
      <c r="D12" s="11">
        <f>C12^2</f>
        <v>3.8925026724112289E-7</v>
      </c>
    </row>
    <row r="13" spans="1:4" x14ac:dyDescent="0.3">
      <c r="A13" s="9">
        <v>-1.99999999999999E-2</v>
      </c>
      <c r="B13" s="10">
        <f>A13/0.13</f>
        <v>-0.15384615384615308</v>
      </c>
      <c r="C13" s="11">
        <v>9.0928207358094903E-4</v>
      </c>
      <c r="D13" s="11">
        <f>C13^2</f>
        <v>8.267938893356704E-7</v>
      </c>
    </row>
    <row r="14" spans="1:4" x14ac:dyDescent="0.3">
      <c r="A14" s="9">
        <v>-9.99999999999991E-3</v>
      </c>
      <c r="B14" s="10">
        <f>A14/0.13</f>
        <v>-7.6923076923076233E-2</v>
      </c>
      <c r="C14" s="11">
        <v>1.19307162081399E-3</v>
      </c>
      <c r="D14" s="11">
        <f>C14^2</f>
        <v>1.4234198923917211E-6</v>
      </c>
    </row>
    <row r="15" spans="1:4" x14ac:dyDescent="0.3">
      <c r="A15" s="9">
        <v>1E-3</v>
      </c>
      <c r="B15" s="10">
        <f>A15/0.13</f>
        <v>7.6923076923076919E-3</v>
      </c>
      <c r="C15" s="11">
        <v>1.6698024153945399E-3</v>
      </c>
      <c r="D15" s="11">
        <f>C15^2</f>
        <v>2.7882401064574396E-6</v>
      </c>
    </row>
    <row r="16" spans="1:4" x14ac:dyDescent="0.3">
      <c r="A16" s="9">
        <v>0.01</v>
      </c>
      <c r="B16" s="10">
        <f>A16/0.13</f>
        <v>7.6923076923076927E-2</v>
      </c>
      <c r="C16" s="11">
        <v>2.2394696094846199E-3</v>
      </c>
      <c r="D16" s="11">
        <f>C16^2</f>
        <v>5.0152241318051957E-6</v>
      </c>
    </row>
    <row r="17" spans="1:8" x14ac:dyDescent="0.3">
      <c r="A17" s="9">
        <v>0.02</v>
      </c>
      <c r="B17" s="10">
        <f>A17/0.13</f>
        <v>0.15384615384615385</v>
      </c>
      <c r="C17" s="11">
        <v>2.8691051558586999E-3</v>
      </c>
      <c r="D17" s="11">
        <f>C17^2</f>
        <v>8.2317643953749741E-6</v>
      </c>
    </row>
    <row r="18" spans="1:8" x14ac:dyDescent="0.3">
      <c r="A18" s="9">
        <v>0.03</v>
      </c>
      <c r="B18" s="10">
        <f>A18/0.13</f>
        <v>0.23076923076923075</v>
      </c>
      <c r="C18" s="11">
        <v>3.4952662027439799E-3</v>
      </c>
      <c r="D18" s="11">
        <f>C18^2</f>
        <v>1.2216885828044321E-5</v>
      </c>
    </row>
    <row r="19" spans="1:8" x14ac:dyDescent="0.3">
      <c r="A19" s="9">
        <v>0.04</v>
      </c>
      <c r="B19" s="10">
        <f>A19/0.13</f>
        <v>0.30769230769230771</v>
      </c>
      <c r="C19" s="11">
        <v>4.1179326519645999E-3</v>
      </c>
      <c r="D19" s="11">
        <f>C19^2</f>
        <v>1.6957369326116202E-5</v>
      </c>
    </row>
    <row r="20" spans="1:8" x14ac:dyDescent="0.3">
      <c r="A20" s="9">
        <v>0.05</v>
      </c>
      <c r="B20" s="10">
        <f>A20/0.13</f>
        <v>0.38461538461538464</v>
      </c>
      <c r="C20" s="11">
        <v>4.7371257726572897E-3</v>
      </c>
      <c r="D20" s="11">
        <f>C20^2</f>
        <v>2.2440360585973924E-5</v>
      </c>
    </row>
    <row r="22" spans="1:8" x14ac:dyDescent="0.3">
      <c r="A22" s="4" t="s">
        <v>89</v>
      </c>
    </row>
    <row r="23" spans="1:8" ht="15.6" x14ac:dyDescent="0.35">
      <c r="A23" s="12" t="s">
        <v>81</v>
      </c>
      <c r="B23" s="1">
        <f>INDEX(LINEST($D$5:$D$20,$B$5:$B$20^{1,2}),1)</f>
        <v>6.9170851899474388E-5</v>
      </c>
      <c r="D23" s="12" t="s">
        <v>84</v>
      </c>
      <c r="E23" s="1">
        <f>B23</f>
        <v>6.9170851899474388E-5</v>
      </c>
      <c r="G23" s="21" t="s">
        <v>94</v>
      </c>
      <c r="H23" s="20">
        <f>SQRT(E23*E25)/B3^2</f>
        <v>1.0093101221100453E-7</v>
      </c>
    </row>
    <row r="24" spans="1:8" ht="15.6" x14ac:dyDescent="0.35">
      <c r="A24" s="13" t="s">
        <v>93</v>
      </c>
      <c r="B24" s="1">
        <f>INDEX(LINEST($D$5:$D$20,$B$5:$B$20^{1,2}),1,2)</f>
        <v>2.5648954881524629E-5</v>
      </c>
      <c r="D24" s="12" t="s">
        <v>82</v>
      </c>
      <c r="E24" s="1">
        <f>B24/(-2*E23)</f>
        <v>-0.18540291305650039</v>
      </c>
      <c r="G24" s="21" t="s">
        <v>95</v>
      </c>
      <c r="H24" s="20">
        <f>PI()*0.001*0.0002</f>
        <v>6.2831853071795864E-7</v>
      </c>
    </row>
    <row r="25" spans="1:8" ht="16.2" x14ac:dyDescent="0.3">
      <c r="A25" s="12" t="s">
        <v>91</v>
      </c>
      <c r="B25" s="1">
        <f>INDEX(LINEST($D$5:$D$20,$B$5:$B$20^{1,2}),1,3)</f>
        <v>2.579617056685247E-6</v>
      </c>
      <c r="D25" s="12" t="s">
        <v>83</v>
      </c>
      <c r="E25" s="1">
        <f>B25-E23*E24^2</f>
        <v>2.0192158074054106E-7</v>
      </c>
      <c r="G25" s="21" t="s">
        <v>92</v>
      </c>
      <c r="H25" s="22">
        <f>H23/H24</f>
        <v>0.16063669504649819</v>
      </c>
    </row>
    <row r="26" spans="1:8" x14ac:dyDescent="0.3">
      <c r="D26" s="1"/>
    </row>
    <row r="27" spans="1:8" ht="15.6" x14ac:dyDescent="0.35">
      <c r="D27" s="23" t="s">
        <v>99</v>
      </c>
      <c r="E27" s="1">
        <f>E23/B3^2</f>
        <v>1.8680772099400363E-6</v>
      </c>
      <c r="G27" s="14" t="s">
        <v>98</v>
      </c>
      <c r="H27" s="15">
        <f>SQRT(E27*E29-E28^2)</f>
        <v>1.0093101221100455E-7</v>
      </c>
    </row>
    <row r="28" spans="1:8" ht="15.6" x14ac:dyDescent="0.35">
      <c r="D28" s="23" t="s">
        <v>100</v>
      </c>
      <c r="E28" s="1">
        <f>-(E23/B3^2)*(1/B3+E24)</f>
        <v>3.9352402681575169E-8</v>
      </c>
    </row>
    <row r="29" spans="1:8" ht="15.6" x14ac:dyDescent="0.35">
      <c r="D29" s="23" t="s">
        <v>101</v>
      </c>
      <c r="E29" s="1">
        <f>(1/B3^2)*(E23*E24^2+E25+2*E23*E24/B3+E23/B3^2)</f>
        <v>6.282224717642961E-9</v>
      </c>
    </row>
    <row r="30" spans="1:8" x14ac:dyDescent="0.3">
      <c r="D30" s="1"/>
    </row>
    <row r="31" spans="1:8" x14ac:dyDescent="0.3">
      <c r="C31" s="1"/>
      <c r="D31" s="1"/>
    </row>
    <row r="32" spans="1:8" x14ac:dyDescent="0.3">
      <c r="C32" s="1"/>
      <c r="D32" s="1"/>
    </row>
    <row r="33" spans="3:4" x14ac:dyDescent="0.3">
      <c r="C33" s="1"/>
      <c r="D33" s="1"/>
    </row>
    <row r="34" spans="3:4" x14ac:dyDescent="0.3">
      <c r="C34" s="1"/>
      <c r="D34" s="1"/>
    </row>
    <row r="35" spans="3:4" x14ac:dyDescent="0.3">
      <c r="C35" s="1"/>
      <c r="D35" s="1"/>
    </row>
    <row r="36" spans="3:4" x14ac:dyDescent="0.3">
      <c r="C36" s="1"/>
      <c r="D36" s="1"/>
    </row>
  </sheetData>
  <sortState ref="A5:D21">
    <sortCondition ref="A5"/>
  </sortState>
  <mergeCells count="1">
    <mergeCell ref="A1:XF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3.</vt:lpstr>
      <vt:lpstr>4.</vt:lpstr>
      <vt:lpstr>5.</vt:lpstr>
      <vt:lpstr>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</dc:creator>
  <cp:lastModifiedBy>Jaclyn</cp:lastModifiedBy>
  <dcterms:created xsi:type="dcterms:W3CDTF">2018-09-10T18:21:03Z</dcterms:created>
  <dcterms:modified xsi:type="dcterms:W3CDTF">2018-09-11T21:05:52Z</dcterms:modified>
</cp:coreProperties>
</file>